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75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<sst xmlns="http://schemas.openxmlformats.org/spreadsheetml/2006/main" count="101" uniqueCount="62">
  <si>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Fixed carbon</t>
  </si>
  <si>
    <t>Volatile matter</t>
  </si>
  <si>
    <t>Moisture</t>
  </si>
  <si>
    <t>Ash</t>
  </si>
  <si>
    <t>Carbon</t>
  </si>
  <si>
    <t>Hydrogen</t>
  </si>
  <si>
    <t>Oxygen</t>
  </si>
  <si>
    <t>Sulphur</t>
  </si>
  <si>
    <t>Nitrogen</t>
  </si>
  <si>
    <t>maf</t>
  </si>
  <si>
    <t>ash free</t>
  </si>
  <si>
    <t>as received</t>
  </si>
  <si>
    <t>free</t>
  </si>
  <si>
    <t xml:space="preserve">moisture </t>
  </si>
  <si>
    <t>Ultimate analysis</t>
  </si>
  <si>
    <t>Proximate analysis</t>
  </si>
  <si>
    <t>Gross heat of combustion</t>
  </si>
  <si>
    <t>Heat of combustion</t>
  </si>
  <si>
    <t>given</t>
  </si>
  <si>
    <t>1 = net, 2 = gross</t>
  </si>
  <si>
    <t>Codes</t>
  </si>
  <si>
    <t>Mole. wt</t>
  </si>
  <si>
    <t>Total</t>
  </si>
  <si>
    <t>Proximate analysis, %wt</t>
  </si>
  <si>
    <t>ditto in case water is included in elemental analysis</t>
  </si>
  <si>
    <t>all data in SI units</t>
  </si>
  <si>
    <t>water</t>
  </si>
  <si>
    <t xml:space="preserve">as </t>
  </si>
  <si>
    <t>received</t>
  </si>
  <si>
    <t>liquid</t>
  </si>
  <si>
    <t>vapour</t>
  </si>
  <si>
    <t>Gross heat of combustion, MJ/kg</t>
  </si>
  <si>
    <t>Net heat of combustion, MJ/kg</t>
  </si>
  <si>
    <t>Reshuffling data for coals, biomass and oils</t>
  </si>
  <si>
    <t>MJ/kg</t>
  </si>
  <si>
    <t>Fuel 1994 73 2 page 302</t>
  </si>
  <si>
    <t>calculated HHV maf</t>
  </si>
  <si>
    <t>Dulong see Perry 3rd edition pp. 1561</t>
  </si>
  <si>
    <t>Ultimate analysis, %wt</t>
  </si>
  <si>
    <t>as</t>
  </si>
  <si>
    <t>moist. free</t>
  </si>
  <si>
    <t>n.a. = non applicable</t>
  </si>
  <si>
    <t>n.a.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</si>
  <si>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</si>
  <si>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</si>
  <si>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</si>
  <si>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</si>
  <si>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</si>
  <si>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</si>
  <si>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</si>
  <si>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</si>
  <si>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</si>
  <si>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</si>
  <si>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</si>
  <si>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</si>
  <si>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</si>
  <si>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</si>
  <si>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</si>
  <si>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data to be given</t>
  </si>
  <si>
    <t>If measured Heat of combustion data are not available the data in red based on the ultimate analusis may be used</t>
  </si>
  <si>
    <t>hydrogen</t>
  </si>
  <si>
    <t>delta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</si>
</sst>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/>
    </xf>
    <xf numFmtId="173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zoomScale="75" zoomScaleNormal="75" workbookViewId="0" topLeftCell="A1">
      <selection activeCell="J15" sqref="J15"/>
    </sheetView>
  </sheetViews>
  <sheetFormatPr defaultColWidth="11.421875" defaultRowHeight="12.75"/>
  <cols>
    <col min="1" max="1" width="9.140625" style="0" customWidth="1"/>
    <col min="2" max="2" width="13.28125" style="0" bestFit="1" customWidth="1"/>
    <col min="3" max="6" width="9.140625" style="0" customWidth="1"/>
    <col min="7" max="7" width="9.28125" style="0" bestFit="1" customWidth="1"/>
    <col min="8" max="16384" width="9.140625" style="0" customWidth="1"/>
  </cols>
  <sheetData>
    <row r="1" spans="1:14" ht="18">
      <c r="A1" s="9" t="s">
        <v>33</v>
      </c>
      <c r="B1" s="10"/>
      <c r="C1" s="10"/>
      <c r="D1" s="10"/>
      <c r="E1" s="10"/>
      <c r="H1" s="14" t="s">
        <v>20</v>
      </c>
      <c r="I1" s="14"/>
      <c r="J1" s="2" t="s">
        <v>18</v>
      </c>
      <c r="K1" s="5" t="s">
        <v>9</v>
      </c>
      <c r="L1" s="5" t="s">
        <v>10</v>
      </c>
      <c r="M1" s="5" t="s">
        <v>40</v>
      </c>
      <c r="N1" s="5" t="s">
        <v>11</v>
      </c>
    </row>
    <row r="2" spans="1:14" ht="18">
      <c r="A2" s="16" t="s">
        <v>25</v>
      </c>
      <c r="B2" s="16"/>
      <c r="C2" s="16"/>
      <c r="D2" s="16"/>
      <c r="E2" s="16"/>
      <c r="F2" s="16"/>
      <c r="G2" s="16"/>
      <c r="H2" s="15" t="s">
        <v>15</v>
      </c>
      <c r="I2" s="15"/>
      <c r="J2" s="18">
        <v>4</v>
      </c>
      <c r="K2" s="2">
        <v>1</v>
      </c>
      <c r="L2" s="2">
        <v>2</v>
      </c>
      <c r="M2" s="2">
        <v>3</v>
      </c>
      <c r="N2" s="2">
        <v>4</v>
      </c>
    </row>
    <row r="3" spans="1:14" ht="12.75">
      <c r="A3" s="3"/>
      <c r="B3" s="3"/>
      <c r="E3" s="3"/>
      <c r="H3" s="15" t="s">
        <v>14</v>
      </c>
      <c r="I3" s="15"/>
      <c r="J3" s="18">
        <v>1</v>
      </c>
      <c r="K3" s="2">
        <v>1</v>
      </c>
      <c r="L3" s="2">
        <v>2</v>
      </c>
      <c r="M3" s="2">
        <v>3</v>
      </c>
      <c r="N3" s="2">
        <v>4</v>
      </c>
    </row>
    <row r="4" spans="1:14" ht="12.75">
      <c r="A4" s="3"/>
      <c r="B4" s="3"/>
      <c r="C4" s="3"/>
      <c r="D4" s="3"/>
      <c r="E4" s="3"/>
      <c r="H4" s="15" t="s">
        <v>17</v>
      </c>
      <c r="I4" s="15"/>
      <c r="J4" s="18">
        <v>1</v>
      </c>
      <c r="K4" s="2">
        <v>1</v>
      </c>
      <c r="L4" s="2">
        <v>2</v>
      </c>
      <c r="M4" s="2">
        <v>3</v>
      </c>
      <c r="N4" s="2">
        <v>4</v>
      </c>
    </row>
    <row r="5" spans="8:14" ht="12.75">
      <c r="H5" s="15" t="s">
        <v>17</v>
      </c>
      <c r="I5" s="15"/>
      <c r="J5" s="18">
        <v>1</v>
      </c>
      <c r="K5" s="14" t="s">
        <v>19</v>
      </c>
      <c r="L5" s="14"/>
      <c r="M5" s="14"/>
      <c r="N5" s="14"/>
    </row>
    <row r="6" ht="12.75">
      <c r="H6" s="2"/>
    </row>
    <row r="7" spans="1:14" ht="12.75">
      <c r="A7" s="14" t="s">
        <v>23</v>
      </c>
      <c r="B7" s="14"/>
      <c r="C7" s="14"/>
      <c r="D7" s="14"/>
      <c r="E7" s="14"/>
      <c r="F7" s="14"/>
      <c r="G7" s="14"/>
      <c r="H7" s="2"/>
      <c r="I7" s="14" t="s">
        <v>38</v>
      </c>
      <c r="J7" s="14"/>
      <c r="K7" s="14"/>
      <c r="L7" s="14"/>
      <c r="M7" s="14"/>
      <c r="N7" s="14"/>
    </row>
    <row r="8" spans="1:12" ht="12.75">
      <c r="A8" s="4"/>
      <c r="B8" s="4"/>
      <c r="C8" s="4"/>
      <c r="D8" s="4"/>
      <c r="E8" s="4"/>
      <c r="F8" s="4"/>
      <c r="G8" s="4"/>
      <c r="H8" s="5"/>
      <c r="I8" s="3"/>
      <c r="J8" s="3"/>
      <c r="K8" s="3"/>
      <c r="L8" s="1"/>
    </row>
    <row r="9" spans="1:15" ht="12.75">
      <c r="A9" s="3"/>
      <c r="B9" s="3"/>
      <c r="C9" s="2" t="s">
        <v>18</v>
      </c>
      <c r="D9" s="5" t="s">
        <v>9</v>
      </c>
      <c r="E9" s="5" t="s">
        <v>10</v>
      </c>
      <c r="F9" s="5" t="s">
        <v>13</v>
      </c>
      <c r="G9" s="5" t="s">
        <v>39</v>
      </c>
      <c r="H9" s="2"/>
      <c r="J9" s="2" t="s">
        <v>18</v>
      </c>
      <c r="K9" s="5" t="s">
        <v>9</v>
      </c>
      <c r="L9" s="5" t="s">
        <v>10</v>
      </c>
      <c r="M9" s="5" t="s">
        <v>13</v>
      </c>
      <c r="N9" s="5" t="s">
        <v>39</v>
      </c>
      <c r="O9" s="1" t="s">
        <v>21</v>
      </c>
    </row>
    <row r="10" spans="1:14" ht="12.75">
      <c r="A10" s="3"/>
      <c r="B10" s="3"/>
      <c r="D10" s="5"/>
      <c r="E10" s="5"/>
      <c r="F10" s="5" t="s">
        <v>12</v>
      </c>
      <c r="G10" s="5" t="s">
        <v>28</v>
      </c>
      <c r="H10" s="2"/>
      <c r="I10" s="3"/>
      <c r="K10" s="5"/>
      <c r="L10" s="5"/>
      <c r="M10" s="5" t="s">
        <v>12</v>
      </c>
      <c r="N10" s="5" t="s">
        <v>28</v>
      </c>
    </row>
    <row r="11" spans="1:15" ht="12.75">
      <c r="A11" s="15" t="s">
        <v>0</v>
      </c>
      <c r="B11" s="15"/>
      <c r="C11" s="19">
        <v>47.25</v>
      </c>
      <c r="D11" s="6">
        <f>IF($J$2=1,$C11,IF($J$2=2,$C11/(1-$C$13/100),IF($J$2=3,$C11/(1-$C$14/100),IF($J$2=4,$C11/(1-($C$13+$C$14)/100)))))</f>
        <v>59.077269317329325</v>
      </c>
      <c r="E11" s="6">
        <f>$D11/(1+$D$13/100)</f>
        <v>51.09212802768165</v>
      </c>
      <c r="F11" s="6">
        <f>$D11/(1+$D$14/100)</f>
        <v>53.99999999999999</v>
      </c>
      <c r="G11" s="6">
        <f>$D11/(1+($D$13+$D$14)/100)</f>
        <v>47.24999999999999</v>
      </c>
      <c r="H11" s="2"/>
      <c r="I11" s="3" t="s">
        <v>4</v>
      </c>
      <c r="J11" s="19">
        <v>81.66</v>
      </c>
      <c r="K11" s="6">
        <f>IF($J$3=1,$J11,IF($J$3=2,$J11/(1-$E$13/100),IF($J$3=3,$J11/(1-$F$14/100),IF($J$3=4,$J11/(1-($G$13+$G$14)/100)))))</f>
        <v>81.66</v>
      </c>
      <c r="L11" s="6">
        <f>$K11/(1+$D$13/100)</f>
        <v>70.62247837370242</v>
      </c>
      <c r="M11" s="6">
        <f>$K11/(1+$D$14/100)</f>
        <v>74.64190628571428</v>
      </c>
      <c r="N11" s="6">
        <f>$K11/(1+($D$13+$D$14)/100)</f>
        <v>65.311668</v>
      </c>
      <c r="O11" s="2">
        <v>12.011</v>
      </c>
    </row>
    <row r="12" spans="1:15" ht="12.75">
      <c r="A12" s="15" t="s">
        <v>1</v>
      </c>
      <c r="B12" s="15"/>
      <c r="C12" s="19">
        <v>32.73</v>
      </c>
      <c r="D12" s="6">
        <f>IF($J$2=1,$C12,IF($J$2=2,$C12/(1-$C$13/100),IF($J$2=3,$C12/(1-$C$14/100),IF($J$2=4,$C12/(1-($C$13+$C$14)/100)))))</f>
        <v>40.92273068267066</v>
      </c>
      <c r="E12" s="6">
        <f>$D12/(1+$D$13/100)</f>
        <v>35.391435986159166</v>
      </c>
      <c r="F12" s="6">
        <f>$D12/(1+$D$14/100)</f>
        <v>37.40571428571428</v>
      </c>
      <c r="G12" s="6">
        <f>$D12/(1+($D$13+$D$14)/100)</f>
        <v>32.73</v>
      </c>
      <c r="H12" s="2"/>
      <c r="I12" s="3" t="s">
        <v>5</v>
      </c>
      <c r="J12" s="19">
        <v>5.68</v>
      </c>
      <c r="K12" s="6">
        <f>IF($J$3=1,$J12,IF($J$3=2,$J12/(1-$E$13/100),IF($J$3=3,$J12/(1-$F$14/100),IF($J$3=4,$J12/(1-($G$13+$G$14)/100)))))</f>
        <v>5.68</v>
      </c>
      <c r="L12" s="6">
        <f>$K12/(1+$D$13/100)</f>
        <v>4.912266435986159</v>
      </c>
      <c r="M12" s="6">
        <f>$K12/(1+$D$14/100)</f>
        <v>5.191844571428571</v>
      </c>
      <c r="N12" s="6">
        <f>$K12/(1+($D$13+$D$14)/100)</f>
        <v>4.542864</v>
      </c>
      <c r="O12" s="2">
        <v>2.016</v>
      </c>
    </row>
    <row r="13" spans="1:15" ht="12.75">
      <c r="A13" s="15" t="s">
        <v>2</v>
      </c>
      <c r="B13" s="15"/>
      <c r="C13" s="19">
        <v>12.5</v>
      </c>
      <c r="D13" s="6">
        <f>IF($J$2=1,$C13,IF($J$2=2,$C13/(1-$C$13/100),IF($J$2=3,$C13/(1-$C$14/100),IF($J$2=4,$C13/(1-($C$13+$C$14)/100)))))</f>
        <v>15.6289072268067</v>
      </c>
      <c r="E13" s="6">
        <f>$D13/(1+$D$13/100)</f>
        <v>13.516435986159168</v>
      </c>
      <c r="F13" s="6">
        <f>$D13/(1+$D$14/100)</f>
        <v>14.285714285714283</v>
      </c>
      <c r="G13" s="6">
        <f>$D13/(1+($D$13+$D$14)/100)</f>
        <v>12.499999999999998</v>
      </c>
      <c r="H13" s="2"/>
      <c r="I13" s="3" t="s">
        <v>6</v>
      </c>
      <c r="J13" s="19">
        <v>9.83</v>
      </c>
      <c r="K13" s="6">
        <f>IF($J$3=1,$J13,IF($J$3=2,$J13/(1-$E$13/100),IF($J$3=3,$J13/(1-$F$14/100),IF($J$3=4,$J13/(1-($G$13+$G$14)/100)))))</f>
        <v>9.83</v>
      </c>
      <c r="L13" s="6">
        <f>$K13/(1+$D$13/100)</f>
        <v>8.501334342560554</v>
      </c>
      <c r="M13" s="6">
        <f>$K13/(1+$D$14/100)</f>
        <v>8.985181714285714</v>
      </c>
      <c r="N13" s="6">
        <f>$K13/(1+($D$13+$D$14)/100)</f>
        <v>7.862034</v>
      </c>
      <c r="O13" s="2">
        <v>31.999</v>
      </c>
    </row>
    <row r="14" spans="1:15" ht="12.75">
      <c r="A14" s="15" t="s">
        <v>3</v>
      </c>
      <c r="B14" s="15"/>
      <c r="C14" s="19">
        <v>7.52</v>
      </c>
      <c r="D14" s="6">
        <f>IF($J$2=1,$C14,IF($J$2=2,$C14/(1-$C$13/100),IF($J$2=3,$C14/(1-$C$14/100),IF($J$2=4,$C14/(1-($C$13+$C$14)/100)))))</f>
        <v>9.402350587646911</v>
      </c>
      <c r="E14" s="6">
        <f>$D14/(1+$D$13/100)</f>
        <v>8.131487889273355</v>
      </c>
      <c r="F14" s="6">
        <f>$D14/(1+$D$14/100)</f>
        <v>8.594285714285714</v>
      </c>
      <c r="G14" s="6">
        <f>$D14/(1+($D$13+$D$14)/100)</f>
        <v>7.52</v>
      </c>
      <c r="H14" s="2"/>
      <c r="I14" s="3" t="s">
        <v>7</v>
      </c>
      <c r="J14" s="19">
        <v>1.13</v>
      </c>
      <c r="K14" s="6">
        <f>IF($J$3=1,$J14,IF($J$3=2,$J14/(1-$E$13/100),IF($J$3=3,$J14/(1-$F$14/100),IF($J$3=4,$J14/(1-($G$13+$G$14)/100)))))</f>
        <v>1.13</v>
      </c>
      <c r="L14" s="6">
        <f>$K14/(1+$D$13/100)</f>
        <v>0.9772642733564013</v>
      </c>
      <c r="M14" s="6">
        <f>$K14/(1+$D$14/100)</f>
        <v>1.0328845714285713</v>
      </c>
      <c r="N14" s="6">
        <f>$K14/(1+($D$13+$D$14)/100)</f>
        <v>0.903774</v>
      </c>
      <c r="O14" s="2">
        <v>32.06</v>
      </c>
    </row>
    <row r="15" spans="1:15" ht="12.75">
      <c r="A15" s="3"/>
      <c r="B15" s="3"/>
      <c r="C15" s="5"/>
      <c r="D15" s="5"/>
      <c r="E15" s="5"/>
      <c r="F15" s="5"/>
      <c r="G15" s="3"/>
      <c r="H15" s="2"/>
      <c r="I15" s="3" t="s">
        <v>8</v>
      </c>
      <c r="J15" s="19">
        <v>1.71</v>
      </c>
      <c r="K15" s="6">
        <f>IF($J$3=1,$J15,IF($J$3=2,$J15/(1-$E$13/100),IF($J$3=3,$J15/(1-$F$14/100),IF($J$3=4,$J15/(1-($G$13+$G$14)/100)))))</f>
        <v>1.71</v>
      </c>
      <c r="L15" s="6">
        <f>$K15/(1+$D$13/100)</f>
        <v>1.4788689446366783</v>
      </c>
      <c r="M15" s="6">
        <f>$K15/(1+$D$14/100)</f>
        <v>1.5630377142857141</v>
      </c>
      <c r="N15" s="6">
        <f>$K15/(1+($D$13+$D$14)/100)</f>
        <v>1.367658</v>
      </c>
      <c r="O15" s="2">
        <v>28.013</v>
      </c>
    </row>
    <row r="16" spans="1:15" ht="12.75">
      <c r="A16" s="15" t="s">
        <v>22</v>
      </c>
      <c r="B16" s="15"/>
      <c r="C16" s="6">
        <f>SUM(C11:C14)</f>
        <v>99.99999999999999</v>
      </c>
      <c r="D16" s="6">
        <f>SUM(D11:D12)</f>
        <v>99.99999999999999</v>
      </c>
      <c r="E16" s="6">
        <f>SUM(E11:E13)</f>
        <v>99.99999999999999</v>
      </c>
      <c r="F16" s="6">
        <f>SUM(F11:F12,F14)</f>
        <v>100</v>
      </c>
      <c r="G16" s="6">
        <f>SUM(G11:G14)</f>
        <v>99.99999999999999</v>
      </c>
      <c r="H16" s="2"/>
      <c r="I16" s="3" t="s">
        <v>2</v>
      </c>
      <c r="J16" s="5"/>
      <c r="K16" s="6">
        <f aca="true" t="shared" si="0" ref="K16:N17">D13</f>
        <v>15.6289072268067</v>
      </c>
      <c r="L16" s="6">
        <f t="shared" si="0"/>
        <v>13.516435986159168</v>
      </c>
      <c r="M16" s="6">
        <f t="shared" si="0"/>
        <v>14.285714285714283</v>
      </c>
      <c r="N16" s="6">
        <f t="shared" si="0"/>
        <v>12.499999999999998</v>
      </c>
      <c r="O16" s="2">
        <v>18.015</v>
      </c>
    </row>
    <row r="17" spans="1:14" ht="12.75">
      <c r="A17" s="3"/>
      <c r="B17" s="3"/>
      <c r="C17" s="5"/>
      <c r="D17" s="5"/>
      <c r="E17" s="5"/>
      <c r="F17" s="5"/>
      <c r="G17" s="3"/>
      <c r="H17" s="2"/>
      <c r="I17" s="3" t="s">
        <v>3</v>
      </c>
      <c r="J17" s="3"/>
      <c r="K17" s="6">
        <f t="shared" si="0"/>
        <v>9.402350587646911</v>
      </c>
      <c r="L17" s="6">
        <f t="shared" si="0"/>
        <v>8.131487889273355</v>
      </c>
      <c r="M17" s="6">
        <f t="shared" si="0"/>
        <v>8.594285714285714</v>
      </c>
      <c r="N17" s="6">
        <f t="shared" si="0"/>
        <v>7.52</v>
      </c>
    </row>
    <row r="18" spans="1:12" ht="12.75">
      <c r="A18" s="3"/>
      <c r="B18" s="3"/>
      <c r="C18" s="5"/>
      <c r="D18" s="5"/>
      <c r="E18" s="5"/>
      <c r="F18" s="5"/>
      <c r="G18" s="3"/>
      <c r="H18" s="5"/>
      <c r="I18" s="3"/>
      <c r="J18" s="3"/>
      <c r="K18" s="3"/>
      <c r="L18" s="1"/>
    </row>
    <row r="19" spans="1:14" ht="12.75">
      <c r="A19" s="14" t="s">
        <v>31</v>
      </c>
      <c r="B19" s="14"/>
      <c r="C19" s="14"/>
      <c r="D19" s="14"/>
      <c r="E19" s="14"/>
      <c r="F19" s="14"/>
      <c r="G19" s="14"/>
      <c r="H19" s="14"/>
      <c r="I19" s="1" t="s">
        <v>22</v>
      </c>
      <c r="J19" s="2">
        <f>SUM(J11:J17)</f>
        <v>100.00999999999999</v>
      </c>
      <c r="K19" s="7">
        <f>SUM(K11:K15)</f>
        <v>100.00999999999999</v>
      </c>
      <c r="L19" s="7">
        <f>SUM(L11:L16)</f>
        <v>100.00864835640137</v>
      </c>
      <c r="M19" s="7">
        <f>SUM(M11:M15,M17)</f>
        <v>100.00914057142857</v>
      </c>
      <c r="N19" s="7">
        <f>SUM(N11:N17)</f>
        <v>100.00799799999999</v>
      </c>
    </row>
    <row r="20" spans="1:6" ht="12.75" customHeight="1" hidden="1">
      <c r="A20" s="5" t="s">
        <v>16</v>
      </c>
      <c r="B20" s="5"/>
      <c r="C20" s="5"/>
      <c r="D20" s="5"/>
      <c r="E20" s="5"/>
      <c r="F20" s="5"/>
    </row>
    <row r="21" spans="1:6" ht="12.75" customHeight="1" hidden="1">
      <c r="A21" s="5"/>
      <c r="B21" s="5"/>
      <c r="C21" s="5"/>
      <c r="D21" s="5"/>
      <c r="E21" s="5"/>
      <c r="F21" s="5"/>
    </row>
    <row r="22" spans="1:6" ht="12.75">
      <c r="A22" s="3"/>
      <c r="B22" s="3"/>
      <c r="C22" s="3"/>
      <c r="D22" s="3"/>
      <c r="E22" s="3"/>
      <c r="F22" s="3"/>
    </row>
    <row r="23" spans="1:8" ht="12.75">
      <c r="A23" s="2" t="s">
        <v>34</v>
      </c>
      <c r="B23" s="5" t="s">
        <v>18</v>
      </c>
      <c r="C23" s="5" t="s">
        <v>9</v>
      </c>
      <c r="D23" s="5" t="s">
        <v>10</v>
      </c>
      <c r="E23" s="5" t="s">
        <v>13</v>
      </c>
      <c r="F23" s="5" t="s">
        <v>27</v>
      </c>
      <c r="G23" s="5" t="s">
        <v>26</v>
      </c>
      <c r="H23" s="5" t="s">
        <v>60</v>
      </c>
    </row>
    <row r="24" spans="1:14" ht="12.75">
      <c r="A24" s="2" t="s">
        <v>18</v>
      </c>
      <c r="B24" s="3"/>
      <c r="C24" s="3"/>
      <c r="D24" s="3"/>
      <c r="E24" s="5" t="s">
        <v>12</v>
      </c>
      <c r="F24" s="3" t="s">
        <v>28</v>
      </c>
      <c r="G24" s="5" t="s">
        <v>30</v>
      </c>
      <c r="H24" s="5"/>
      <c r="I24" s="14" t="s">
        <v>24</v>
      </c>
      <c r="J24" s="17"/>
      <c r="K24" s="17"/>
      <c r="L24" s="17"/>
      <c r="M24" s="17"/>
      <c r="N24" s="17"/>
    </row>
    <row r="25" spans="1:8" ht="12.75">
      <c r="A25" s="19">
        <v>33.252</v>
      </c>
      <c r="B25" s="8">
        <f>IF($J$5=2,$A$25,IF($J$4=1,$A$25+$H$33*K$27/100,IF($J$4=2,$A$25+$H$33*L$27/100,IF($J$4=3,$A$25+$H$33*M$27/100,IF($J$4=4,$A$25+$H$33*N$27/100)))))</f>
        <v>34.49024</v>
      </c>
      <c r="C25" s="11">
        <f>IF($J$4=1,$B25,IF($J$4=2,$B25/(1-$E$13/100),IF($J$4=3,$B25/(1-$F$14/100),IF($J$4=4,$B25/(1-($G$13+$G$14)/100)))))</f>
        <v>34.49024</v>
      </c>
      <c r="D25" s="11">
        <f>$C25/(1+$D$13/100)</f>
        <v>29.828388788927338</v>
      </c>
      <c r="E25" s="11">
        <f>$C25/(1+$D$14/100)</f>
        <v>31.52605023085714</v>
      </c>
      <c r="F25" s="11">
        <f>$C25/(1+($D$13+$D$14)/100)</f>
        <v>27.585293952</v>
      </c>
      <c r="G25" s="2">
        <v>2.442</v>
      </c>
      <c r="H25" s="5">
        <v>141.8</v>
      </c>
    </row>
    <row r="26" spans="1:14" ht="12.75">
      <c r="A26" s="3"/>
      <c r="B26" s="3"/>
      <c r="C26" s="3"/>
      <c r="D26" s="3"/>
      <c r="E26" s="3"/>
      <c r="F26" s="3"/>
      <c r="G26" s="2"/>
      <c r="H26" s="5"/>
      <c r="I26" s="3" t="s">
        <v>4</v>
      </c>
      <c r="J26" s="2"/>
      <c r="K26" s="7">
        <f>K11</f>
        <v>81.66</v>
      </c>
      <c r="L26" s="7">
        <f>L11</f>
        <v>70.62247837370242</v>
      </c>
      <c r="M26" s="7">
        <f aca="true" t="shared" si="1" ref="M26:M34">M11</f>
        <v>74.64190628571428</v>
      </c>
      <c r="N26" s="7">
        <f>N11</f>
        <v>65.311668</v>
      </c>
    </row>
    <row r="27" spans="1:14" ht="12.75">
      <c r="A27" s="14" t="s">
        <v>32</v>
      </c>
      <c r="B27" s="14"/>
      <c r="C27" s="14"/>
      <c r="D27" s="14"/>
      <c r="E27" s="14"/>
      <c r="F27" s="14"/>
      <c r="G27" s="14"/>
      <c r="H27" s="14"/>
      <c r="I27" s="3" t="s">
        <v>5</v>
      </c>
      <c r="J27" s="2"/>
      <c r="K27" s="7">
        <f>K12</f>
        <v>5.68</v>
      </c>
      <c r="L27" s="7">
        <f>L12+L$16*$O$12/$O$16</f>
        <v>6.4248467828136295</v>
      </c>
      <c r="M27" s="7">
        <f t="shared" si="1"/>
        <v>5.191844571428571</v>
      </c>
      <c r="N27" s="7">
        <f>N12+N$16*$O$12/$O$16</f>
        <v>5.941698304746044</v>
      </c>
    </row>
    <row r="28" spans="1:14" ht="12.75">
      <c r="A28" s="3"/>
      <c r="B28" s="5"/>
      <c r="C28" s="3"/>
      <c r="D28" s="3"/>
      <c r="E28" s="3"/>
      <c r="F28" s="1"/>
      <c r="G28" s="2"/>
      <c r="H28" s="5"/>
      <c r="I28" s="3" t="s">
        <v>6</v>
      </c>
      <c r="J28" s="5"/>
      <c r="K28" s="7">
        <f>K13</f>
        <v>9.83</v>
      </c>
      <c r="L28" s="7">
        <f>L13+L$16*0.5*$O$13/$O$16</f>
        <v>20.505565125827474</v>
      </c>
      <c r="M28" s="7">
        <f t="shared" si="1"/>
        <v>8.985181714285714</v>
      </c>
      <c r="N28" s="7">
        <f>N13+N$16*0.5*$O$13/$O$16</f>
        <v>18.96354662836525</v>
      </c>
    </row>
    <row r="29" spans="1:14" ht="12.75">
      <c r="A29" s="3"/>
      <c r="B29" s="5" t="s">
        <v>18</v>
      </c>
      <c r="C29" s="5" t="s">
        <v>9</v>
      </c>
      <c r="D29" s="5" t="s">
        <v>10</v>
      </c>
      <c r="E29" s="5" t="s">
        <v>13</v>
      </c>
      <c r="F29" s="5" t="s">
        <v>27</v>
      </c>
      <c r="G29" s="5" t="s">
        <v>29</v>
      </c>
      <c r="H29" s="5" t="s">
        <v>60</v>
      </c>
      <c r="I29" s="3" t="s">
        <v>7</v>
      </c>
      <c r="J29" s="5"/>
      <c r="K29" s="7">
        <f>K14</f>
        <v>1.13</v>
      </c>
      <c r="L29" s="7">
        <f>L14</f>
        <v>0.9772642733564013</v>
      </c>
      <c r="M29" s="7">
        <f t="shared" si="1"/>
        <v>1.0328845714285713</v>
      </c>
      <c r="N29" s="7">
        <f>N14</f>
        <v>0.903774</v>
      </c>
    </row>
    <row r="30" spans="1:14" ht="12.75">
      <c r="A30" s="3"/>
      <c r="B30" s="5"/>
      <c r="C30" s="3"/>
      <c r="D30" s="3"/>
      <c r="E30" s="5" t="s">
        <v>12</v>
      </c>
      <c r="F30" s="1" t="s">
        <v>28</v>
      </c>
      <c r="G30" s="5" t="s">
        <v>26</v>
      </c>
      <c r="H30" s="5"/>
      <c r="I30" s="3" t="s">
        <v>8</v>
      </c>
      <c r="J30" s="5"/>
      <c r="K30" s="7">
        <f>K15</f>
        <v>1.71</v>
      </c>
      <c r="L30" s="7">
        <f>L15</f>
        <v>1.4788689446366783</v>
      </c>
      <c r="M30" s="7">
        <f t="shared" si="1"/>
        <v>1.5630377142857141</v>
      </c>
      <c r="N30" s="7">
        <f>N15</f>
        <v>1.367658</v>
      </c>
    </row>
    <row r="31" spans="1:14" ht="12.75">
      <c r="A31" s="3"/>
      <c r="B31" s="8">
        <f>IF($J$5=1,$A$25,IF($J$4=1,$A$25-$H$33*K$27/100,IF($J$4=2,$A$25-$H$33*L$27/100,IF($J$4=3,$A$25-$H$33*M$27/100,IF($J$4=4,$A$25-$H$33*N$27/100)))))</f>
        <v>33.252</v>
      </c>
      <c r="C31" s="11">
        <f>C$25-$H$33*K$27/100</f>
        <v>33.252</v>
      </c>
      <c r="D31" s="11">
        <f>D$25-$H$33*L$27/100</f>
        <v>28.427772190273966</v>
      </c>
      <c r="E31" s="11">
        <f>E$25-$H$33*M$27/100</f>
        <v>30.394228114285713</v>
      </c>
      <c r="F31" s="11">
        <f>F$25-$H$33*N$27/100</f>
        <v>26.290003721565363</v>
      </c>
      <c r="G31" s="2">
        <f>-$G$25</f>
        <v>-2.442</v>
      </c>
      <c r="H31" s="6">
        <v>120</v>
      </c>
      <c r="I31" s="3" t="s">
        <v>2</v>
      </c>
      <c r="J31" s="5"/>
      <c r="K31" s="5" t="s">
        <v>42</v>
      </c>
      <c r="L31" s="2">
        <v>0</v>
      </c>
      <c r="M31" s="2" t="s">
        <v>42</v>
      </c>
      <c r="N31" s="2">
        <v>0</v>
      </c>
    </row>
    <row r="32" spans="1:14" ht="12.75">
      <c r="A32" s="1"/>
      <c r="C32" s="8"/>
      <c r="D32" s="8"/>
      <c r="E32" s="8"/>
      <c r="F32" s="8"/>
      <c r="H32" s="1"/>
      <c r="I32" s="3" t="s">
        <v>3</v>
      </c>
      <c r="J32" s="5"/>
      <c r="K32" s="6">
        <f>K17</f>
        <v>9.402350587646911</v>
      </c>
      <c r="L32" s="6">
        <f>L17</f>
        <v>8.131487889273355</v>
      </c>
      <c r="M32" s="7">
        <f t="shared" si="1"/>
        <v>8.594285714285714</v>
      </c>
      <c r="N32" s="6">
        <f>N17</f>
        <v>7.52</v>
      </c>
    </row>
    <row r="33" spans="1:12" ht="12.75">
      <c r="A33" s="15" t="s">
        <v>36</v>
      </c>
      <c r="B33" s="15"/>
      <c r="C33" s="15"/>
      <c r="G33" s="2" t="s">
        <v>61</v>
      </c>
      <c r="H33" s="7">
        <f>$H$25-$H$31</f>
        <v>21.80000000000001</v>
      </c>
      <c r="I33" s="3"/>
      <c r="J33" s="3"/>
      <c r="K33" s="3"/>
      <c r="L33" s="1"/>
    </row>
    <row r="34" spans="2:14" ht="12.75">
      <c r="B34" s="13">
        <f>37.4541-14.204*(2*$K$13/$O$13)/($K$11/$O$11)-21.2929*($K$13/$O$13)/($K$12/$O$12)</f>
        <v>33.848870405020534</v>
      </c>
      <c r="C34" s="14" t="s">
        <v>35</v>
      </c>
      <c r="D34" s="14"/>
      <c r="E34" s="14"/>
      <c r="F34" s="14"/>
      <c r="H34" s="1"/>
      <c r="I34" s="3" t="s">
        <v>22</v>
      </c>
      <c r="J34" s="3"/>
      <c r="K34" s="6">
        <f>SUM(K26:K30)</f>
        <v>100.00999999999999</v>
      </c>
      <c r="L34" s="7">
        <f>SUM(L26:L30)</f>
        <v>100.0090235003366</v>
      </c>
      <c r="M34" s="7">
        <f t="shared" si="1"/>
        <v>100.00914057142857</v>
      </c>
      <c r="N34" s="7">
        <f>SUM(N26:N32)</f>
        <v>100.00834493311129</v>
      </c>
    </row>
    <row r="35" spans="2:14" ht="12.75">
      <c r="B35" s="13">
        <f>(14658*$K$11/100+56878*$K$12/100+2940*$K$14/100-5153*($K$13+$K$15)/100)*2.3274/1000</f>
        <v>34.070713176599995</v>
      </c>
      <c r="C35" s="14" t="s">
        <v>37</v>
      </c>
      <c r="D35" s="14"/>
      <c r="E35" s="14"/>
      <c r="F35" s="14"/>
      <c r="H35" s="1"/>
      <c r="I35" s="3"/>
      <c r="J35" s="3"/>
      <c r="K35" s="5"/>
      <c r="L35" s="2"/>
      <c r="M35" s="2"/>
      <c r="N35" s="2"/>
    </row>
    <row r="36" spans="1:12" ht="12.75">
      <c r="A36" s="1"/>
      <c r="B36" s="1"/>
      <c r="C36" s="1"/>
      <c r="D36" s="1"/>
      <c r="E36" s="1"/>
      <c r="F36" s="1"/>
      <c r="G36" s="1"/>
      <c r="H36" s="1"/>
      <c r="I36" s="14" t="s">
        <v>41</v>
      </c>
      <c r="J36" s="14"/>
      <c r="K36" s="14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3"/>
      <c r="J37" s="3"/>
      <c r="K37" s="3"/>
      <c r="L37" s="1"/>
    </row>
    <row r="38" spans="1:12" ht="12.75">
      <c r="A38" s="12"/>
      <c r="B38" s="1" t="s">
        <v>58</v>
      </c>
      <c r="C38" s="1"/>
      <c r="D38" s="1" t="s">
        <v>59</v>
      </c>
      <c r="E38" s="1"/>
      <c r="F38" s="1"/>
      <c r="G38" s="1"/>
      <c r="H38" s="1"/>
      <c r="I38" s="3"/>
      <c r="J38" s="3"/>
      <c r="K38" s="3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3"/>
      <c r="J39" s="3"/>
      <c r="K39" s="3"/>
      <c r="L39" s="1"/>
    </row>
    <row r="40" spans="1:15" ht="12.75">
      <c r="A40" s="1" t="s">
        <v>43</v>
      </c>
      <c r="B40" s="1" t="s">
        <v>44</v>
      </c>
      <c r="C40" s="1" t="s">
        <v>45</v>
      </c>
      <c r="D40" s="1" t="s">
        <v>46</v>
      </c>
      <c r="E40" s="1" t="s">
        <v>47</v>
      </c>
      <c r="F40" s="1" t="s">
        <v>48</v>
      </c>
      <c r="G40" s="1" t="s">
        <v>49</v>
      </c>
      <c r="H40" s="1" t="s">
        <v>50</v>
      </c>
      <c r="I40" s="3" t="s">
        <v>51</v>
      </c>
      <c r="J40" s="3" t="s">
        <v>52</v>
      </c>
      <c r="K40" s="3" t="s">
        <v>53</v>
      </c>
      <c r="L40" s="1" t="s">
        <v>54</v>
      </c>
      <c r="M40" s="1" t="s">
        <v>55</v>
      </c>
      <c r="N40" s="1" t="s">
        <v>56</v>
      </c>
      <c r="O40" s="1" t="s">
        <v>57</v>
      </c>
    </row>
    <row r="41" spans="1:12" ht="12.75">
      <c r="A41" s="1"/>
      <c r="B41" s="1"/>
      <c r="C41" s="1"/>
      <c r="D41" s="1"/>
      <c r="E41" s="1"/>
      <c r="F41" s="1"/>
      <c r="G41" s="1"/>
      <c r="H41" s="1"/>
      <c r="I41" s="3"/>
      <c r="J41" s="3"/>
      <c r="K41" s="3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3"/>
      <c r="J42" s="3"/>
      <c r="K42" s="3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3"/>
      <c r="J43" s="3"/>
      <c r="K43" s="3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3"/>
      <c r="J44" s="3"/>
      <c r="K44" s="3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3"/>
      <c r="J45" s="3"/>
      <c r="K45" s="3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3"/>
      <c r="J46" s="3"/>
      <c r="K46" s="3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3"/>
      <c r="J47" s="3"/>
      <c r="K47" s="3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3"/>
      <c r="J48" s="3"/>
      <c r="K48" s="3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3"/>
      <c r="J49" s="3"/>
      <c r="K49" s="3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3"/>
      <c r="J50" s="3"/>
      <c r="K50" s="3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3"/>
      <c r="J51" s="3"/>
      <c r="K51" s="3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3"/>
      <c r="J52" s="3"/>
      <c r="K52" s="3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3"/>
      <c r="J53" s="3"/>
      <c r="K53" s="3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3"/>
      <c r="J54" s="3"/>
      <c r="K54" s="3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3"/>
      <c r="J55" s="3"/>
      <c r="K55" s="3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3"/>
      <c r="J56" s="3"/>
      <c r="K56" s="3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3"/>
      <c r="J57" s="3"/>
      <c r="K57" s="3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3"/>
      <c r="J58" s="3"/>
      <c r="K58" s="3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3"/>
      <c r="J59" s="3"/>
      <c r="K59" s="3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3"/>
      <c r="J60" s="3"/>
      <c r="K60" s="3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3"/>
      <c r="J61" s="3"/>
      <c r="K61" s="3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3"/>
      <c r="J62" s="3"/>
      <c r="K62" s="3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3"/>
      <c r="J63" s="3"/>
      <c r="K63" s="3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3"/>
      <c r="J64" s="3"/>
      <c r="K64" s="3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3"/>
      <c r="J65" s="3"/>
      <c r="K65" s="3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3"/>
      <c r="J66" s="3"/>
      <c r="K66" s="3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3"/>
      <c r="J67" s="3"/>
      <c r="K67" s="3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3"/>
      <c r="J68" s="3"/>
      <c r="K68" s="3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3"/>
      <c r="J69" s="3"/>
      <c r="K69" s="3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3"/>
      <c r="J70" s="3"/>
      <c r="K70" s="3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3"/>
      <c r="J71" s="3"/>
      <c r="K71" s="3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3"/>
      <c r="J72" s="3"/>
      <c r="K72" s="3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3"/>
      <c r="J73" s="3"/>
      <c r="K73" s="3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3"/>
      <c r="J74" s="3"/>
      <c r="K74" s="3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3"/>
      <c r="J75" s="3"/>
      <c r="K75" s="3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3"/>
      <c r="J76" s="3"/>
      <c r="K76" s="3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3"/>
      <c r="J77" s="3"/>
      <c r="K77" s="3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3"/>
      <c r="J78" s="3"/>
      <c r="K78" s="3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3"/>
      <c r="J79" s="3"/>
      <c r="K79" s="3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3"/>
      <c r="J80" s="3"/>
      <c r="K80" s="3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spans="8:12" ht="12.75">
      <c r="H254" s="1"/>
      <c r="I254" s="1"/>
      <c r="J254" s="1"/>
      <c r="K254" s="1"/>
      <c r="L254" s="1"/>
    </row>
    <row r="255" spans="8:12" ht="12.75">
      <c r="H255" s="1"/>
      <c r="I255" s="1"/>
      <c r="J255" s="1"/>
      <c r="K255" s="1"/>
      <c r="L255" s="1"/>
    </row>
    <row r="256" spans="8:12" ht="12.75">
      <c r="H256" s="1"/>
      <c r="I256" s="1"/>
      <c r="J256" s="1"/>
      <c r="K256" s="1"/>
      <c r="L256" s="1"/>
    </row>
    <row r="257" spans="8:12" ht="12.75">
      <c r="H257" s="1"/>
      <c r="I257" s="1"/>
      <c r="J257" s="1"/>
      <c r="K257" s="1"/>
      <c r="L257" s="1"/>
    </row>
    <row r="258" spans="8:12" ht="12.75">
      <c r="H258" s="1"/>
      <c r="I258" s="1"/>
      <c r="J258" s="1"/>
      <c r="K258" s="1"/>
      <c r="L258" s="1"/>
    </row>
    <row r="259" spans="8:12" ht="12.75">
      <c r="H259" s="1"/>
      <c r="I259" s="1"/>
      <c r="J259" s="1"/>
      <c r="K259" s="1"/>
      <c r="L259" s="1"/>
    </row>
    <row r="260" spans="8:12" ht="12.75">
      <c r="H260" s="1"/>
      <c r="I260" s="1"/>
      <c r="J260" s="1"/>
      <c r="K260" s="1"/>
      <c r="L260" s="1"/>
    </row>
    <row r="261" spans="8:12" ht="12.75">
      <c r="H261" s="1"/>
      <c r="I261" s="1"/>
      <c r="J261" s="1"/>
      <c r="K261" s="1"/>
      <c r="L261" s="1"/>
    </row>
    <row r="262" spans="8:12" ht="12.75">
      <c r="H262" s="1"/>
      <c r="I262" s="1"/>
      <c r="J262" s="1"/>
      <c r="K262" s="1"/>
      <c r="L262" s="1"/>
    </row>
    <row r="263" spans="8:12" ht="12.75">
      <c r="H263" s="1"/>
      <c r="I263" s="1"/>
      <c r="J263" s="1"/>
      <c r="K263" s="1"/>
      <c r="L263" s="1"/>
    </row>
    <row r="264" spans="8:12" ht="12.75">
      <c r="H264" s="1"/>
      <c r="I264" s="1"/>
      <c r="J264" s="1"/>
      <c r="K264" s="1"/>
      <c r="L264" s="1"/>
    </row>
    <row r="265" spans="8:12" ht="12.75">
      <c r="H265" s="1"/>
      <c r="I265" s="1"/>
      <c r="J265" s="1"/>
      <c r="K265" s="1"/>
      <c r="L265" s="1"/>
    </row>
    <row r="266" spans="8:12" ht="12.75">
      <c r="H266" s="1"/>
      <c r="I266" s="1"/>
      <c r="J266" s="1"/>
      <c r="K266" s="1"/>
      <c r="L266" s="1"/>
    </row>
    <row r="267" spans="8:12" ht="12.75">
      <c r="H267" s="1"/>
      <c r="I267" s="1"/>
      <c r="J267" s="1"/>
      <c r="K267" s="1"/>
      <c r="L267" s="1"/>
    </row>
    <row r="268" spans="8:12" ht="12.75">
      <c r="H268" s="1"/>
      <c r="I268" s="1"/>
      <c r="J268" s="1"/>
      <c r="K268" s="1"/>
      <c r="L268" s="1"/>
    </row>
    <row r="269" spans="8:12" ht="12.75">
      <c r="H269" s="1"/>
      <c r="I269" s="1"/>
      <c r="J269" s="1"/>
      <c r="K269" s="1"/>
      <c r="L269" s="1"/>
    </row>
    <row r="270" spans="8:12" ht="12.75">
      <c r="H270" s="1"/>
      <c r="I270" s="1"/>
      <c r="J270" s="1"/>
      <c r="K270" s="1"/>
      <c r="L270" s="1"/>
    </row>
    <row r="271" spans="8:12" ht="12.75">
      <c r="H271" s="1"/>
      <c r="I271" s="1"/>
      <c r="J271" s="1"/>
      <c r="K271" s="1"/>
      <c r="L271" s="1"/>
    </row>
    <row r="272" spans="8:12" ht="12.75">
      <c r="H272" s="1"/>
      <c r="I272" s="1"/>
      <c r="J272" s="1"/>
      <c r="K272" s="1"/>
      <c r="L272" s="1"/>
    </row>
    <row r="273" spans="8:12" ht="12.75">
      <c r="H273" s="1"/>
      <c r="I273" s="1"/>
      <c r="J273" s="1"/>
      <c r="K273" s="1"/>
      <c r="L273" s="1"/>
    </row>
    <row r="274" spans="8:12" ht="12.75">
      <c r="H274" s="1"/>
      <c r="I274" s="1"/>
      <c r="J274" s="1"/>
      <c r="K274" s="1"/>
      <c r="L274" s="1"/>
    </row>
    <row r="275" spans="8:12" ht="12.75">
      <c r="H275" s="1"/>
      <c r="I275" s="1"/>
      <c r="J275" s="1"/>
      <c r="K275" s="1"/>
      <c r="L275" s="1"/>
    </row>
    <row r="276" spans="8:12" ht="12.75">
      <c r="H276" s="1"/>
      <c r="I276" s="1"/>
      <c r="J276" s="1"/>
      <c r="K276" s="1"/>
      <c r="L276" s="1"/>
    </row>
    <row r="277" spans="8:12" ht="12.75">
      <c r="H277" s="1"/>
      <c r="I277" s="1"/>
      <c r="J277" s="1"/>
      <c r="K277" s="1"/>
      <c r="L277" s="1"/>
    </row>
    <row r="278" spans="8:12" ht="12.75">
      <c r="H278" s="1"/>
      <c r="I278" s="1"/>
      <c r="J278" s="1"/>
      <c r="K278" s="1"/>
      <c r="L278" s="1"/>
    </row>
    <row r="279" spans="8:12" ht="12.75">
      <c r="H279" s="1"/>
      <c r="I279" s="1"/>
      <c r="J279" s="1"/>
      <c r="K279" s="1"/>
      <c r="L279" s="1"/>
    </row>
    <row r="280" spans="8:12" ht="12.75">
      <c r="H280" s="1"/>
      <c r="I280" s="1"/>
      <c r="J280" s="1"/>
      <c r="K280" s="1"/>
      <c r="L280" s="1"/>
    </row>
    <row r="281" spans="8:12" ht="12.75">
      <c r="H281" s="1"/>
      <c r="I281" s="1"/>
      <c r="J281" s="1"/>
      <c r="K281" s="1"/>
      <c r="L281" s="1"/>
    </row>
    <row r="282" spans="8:12" ht="12.75">
      <c r="H282" s="1"/>
      <c r="I282" s="1"/>
      <c r="J282" s="1"/>
      <c r="K282" s="1"/>
      <c r="L282" s="1"/>
    </row>
    <row r="283" spans="8:12" ht="12.75">
      <c r="H283" s="1"/>
      <c r="I283" s="1"/>
      <c r="J283" s="1"/>
      <c r="K283" s="1"/>
      <c r="L283" s="1"/>
    </row>
    <row r="284" spans="8:12" ht="12.75">
      <c r="H284" s="1"/>
      <c r="I284" s="1"/>
      <c r="J284" s="1"/>
      <c r="K284" s="1"/>
      <c r="L284" s="1"/>
    </row>
    <row r="285" spans="8:12" ht="12.75">
      <c r="H285" s="1"/>
      <c r="I285" s="1"/>
      <c r="J285" s="1"/>
      <c r="K285" s="1"/>
      <c r="L285" s="1"/>
    </row>
    <row r="286" spans="8:12" ht="12.75">
      <c r="H286" s="1"/>
      <c r="I286" s="1"/>
      <c r="J286" s="1"/>
      <c r="K286" s="1"/>
      <c r="L286" s="1"/>
    </row>
    <row r="287" spans="8:12" ht="12.75">
      <c r="H287" s="1"/>
      <c r="I287" s="1"/>
      <c r="J287" s="1"/>
      <c r="K287" s="1"/>
      <c r="L287" s="1"/>
    </row>
    <row r="288" spans="8:12" ht="12.75">
      <c r="H288" s="1"/>
      <c r="I288" s="1"/>
      <c r="J288" s="1"/>
      <c r="K288" s="1"/>
      <c r="L288" s="1"/>
    </row>
    <row r="289" spans="8:12" ht="12.75">
      <c r="H289" s="1"/>
      <c r="I289" s="1"/>
      <c r="J289" s="1"/>
      <c r="K289" s="1"/>
      <c r="L289" s="1"/>
    </row>
    <row r="290" spans="8:12" ht="12.75">
      <c r="H290" s="1"/>
      <c r="I290" s="1"/>
      <c r="J290" s="1"/>
      <c r="K290" s="1"/>
      <c r="L290" s="1"/>
    </row>
    <row r="291" spans="8:12" ht="12.75">
      <c r="H291" s="1"/>
      <c r="I291" s="1"/>
      <c r="J291" s="1"/>
      <c r="K291" s="1"/>
      <c r="L291" s="1"/>
    </row>
    <row r="292" spans="8:12" ht="12.75">
      <c r="H292" s="1"/>
      <c r="I292" s="1"/>
      <c r="J292" s="1"/>
      <c r="K292" s="1"/>
      <c r="L292" s="1"/>
    </row>
    <row r="293" spans="8:12" ht="12.75">
      <c r="H293" s="1"/>
      <c r="I293" s="1"/>
      <c r="J293" s="1"/>
      <c r="K293" s="1"/>
      <c r="L293" s="1"/>
    </row>
    <row r="294" spans="8:12" ht="12.75">
      <c r="H294" s="1"/>
      <c r="I294" s="1"/>
      <c r="J294" s="1"/>
      <c r="K294" s="1"/>
      <c r="L294" s="1"/>
    </row>
    <row r="295" spans="8:12" ht="12.75">
      <c r="H295" s="1"/>
      <c r="I295" s="1"/>
      <c r="J295" s="1"/>
      <c r="K295" s="1"/>
      <c r="L295" s="1"/>
    </row>
    <row r="296" spans="8:12" ht="12.75">
      <c r="H296" s="1"/>
      <c r="I296" s="1"/>
      <c r="J296" s="1"/>
      <c r="K296" s="1"/>
      <c r="L296" s="1"/>
    </row>
    <row r="297" spans="8:12" ht="12.75">
      <c r="H297" s="1"/>
      <c r="I297" s="1"/>
      <c r="J297" s="1"/>
      <c r="K297" s="1"/>
      <c r="L297" s="1"/>
    </row>
    <row r="298" spans="8:12" ht="12.75">
      <c r="H298" s="1"/>
      <c r="I298" s="1"/>
      <c r="J298" s="1"/>
      <c r="K298" s="1"/>
      <c r="L298" s="1"/>
    </row>
    <row r="299" spans="8:12" ht="12.75">
      <c r="H299" s="1"/>
      <c r="I299" s="1"/>
      <c r="J299" s="1"/>
      <c r="K299" s="1"/>
      <c r="L299" s="1"/>
    </row>
    <row r="300" spans="8:12" ht="12.75">
      <c r="H300" s="1"/>
      <c r="I300" s="1"/>
      <c r="J300" s="1"/>
      <c r="K300" s="1"/>
      <c r="L300" s="1"/>
    </row>
    <row r="301" spans="8:12" ht="12.75">
      <c r="H301" s="1"/>
      <c r="I301" s="1"/>
      <c r="J301" s="1"/>
      <c r="K301" s="1"/>
      <c r="L301" s="1"/>
    </row>
    <row r="302" spans="8:12" ht="12.75">
      <c r="H302" s="1"/>
      <c r="I302" s="1"/>
      <c r="J302" s="1"/>
      <c r="K302" s="1"/>
      <c r="L302" s="1"/>
    </row>
    <row r="303" spans="8:12" ht="12.75">
      <c r="H303" s="1"/>
      <c r="I303" s="1"/>
      <c r="J303" s="1"/>
      <c r="K303" s="1"/>
      <c r="L303" s="1"/>
    </row>
    <row r="304" spans="8:12" ht="12.75">
      <c r="H304" s="1"/>
      <c r="I304" s="1"/>
      <c r="J304" s="1"/>
      <c r="K304" s="1"/>
      <c r="L304" s="1"/>
    </row>
    <row r="305" spans="8:12" ht="12.75">
      <c r="H305" s="1"/>
      <c r="I305" s="1"/>
      <c r="J305" s="1"/>
      <c r="K305" s="1"/>
      <c r="L305" s="1"/>
    </row>
    <row r="306" spans="8:12" ht="12.75">
      <c r="H306" s="1"/>
      <c r="I306" s="1"/>
      <c r="J306" s="1"/>
      <c r="K306" s="1"/>
      <c r="L306" s="1"/>
    </row>
    <row r="307" spans="8:12" ht="12.75">
      <c r="H307" s="1"/>
      <c r="I307" s="1"/>
      <c r="J307" s="1"/>
      <c r="K307" s="1"/>
      <c r="L307" s="1"/>
    </row>
    <row r="308" spans="8:12" ht="12.75">
      <c r="H308" s="1"/>
      <c r="I308" s="1"/>
      <c r="J308" s="1"/>
      <c r="K308" s="1"/>
      <c r="L308" s="1"/>
    </row>
    <row r="309" spans="8:12" ht="12.75">
      <c r="H309" s="1"/>
      <c r="I309" s="1"/>
      <c r="J309" s="1"/>
      <c r="K309" s="1"/>
      <c r="L309" s="1"/>
    </row>
    <row r="310" spans="8:12" ht="12.75">
      <c r="H310" s="1"/>
      <c r="I310" s="1"/>
      <c r="J310" s="1"/>
      <c r="K310" s="1"/>
      <c r="L310" s="1"/>
    </row>
    <row r="311" spans="8:12" ht="12.75">
      <c r="H311" s="1"/>
      <c r="I311" s="1"/>
      <c r="J311" s="1"/>
      <c r="K311" s="1"/>
      <c r="L311" s="1"/>
    </row>
    <row r="312" spans="8:12" ht="12.75">
      <c r="H312" s="1"/>
      <c r="I312" s="1"/>
      <c r="J312" s="1"/>
      <c r="K312" s="1"/>
      <c r="L312" s="1"/>
    </row>
    <row r="313" spans="8:12" ht="12.75">
      <c r="H313" s="1"/>
      <c r="I313" s="1"/>
      <c r="J313" s="1"/>
      <c r="K313" s="1"/>
      <c r="L313" s="1"/>
    </row>
    <row r="314" spans="8:12" ht="12.75">
      <c r="H314" s="1"/>
      <c r="I314" s="1"/>
      <c r="J314" s="1"/>
      <c r="K314" s="1"/>
      <c r="L314" s="1"/>
    </row>
    <row r="315" spans="8:12" ht="12.75">
      <c r="H315" s="1"/>
      <c r="I315" s="1"/>
      <c r="J315" s="1"/>
      <c r="K315" s="1"/>
      <c r="L315" s="1"/>
    </row>
    <row r="316" spans="8:12" ht="12.75">
      <c r="H316" s="1"/>
      <c r="I316" s="1"/>
      <c r="J316" s="1"/>
      <c r="K316" s="1"/>
      <c r="L316" s="1"/>
    </row>
    <row r="317" spans="8:12" ht="12.75">
      <c r="H317" s="1"/>
      <c r="I317" s="1"/>
      <c r="J317" s="1"/>
      <c r="K317" s="1"/>
      <c r="L317" s="1"/>
    </row>
    <row r="318" spans="8:12" ht="12.75">
      <c r="H318" s="1"/>
      <c r="I318" s="1"/>
      <c r="J318" s="1"/>
      <c r="K318" s="1"/>
      <c r="L318" s="1"/>
    </row>
    <row r="319" spans="8:12" ht="12.75">
      <c r="H319" s="1"/>
      <c r="I319" s="1"/>
      <c r="J319" s="1"/>
      <c r="K319" s="1"/>
      <c r="L319" s="1"/>
    </row>
    <row r="320" spans="8:12" ht="12.75">
      <c r="H320" s="1"/>
      <c r="I320" s="1"/>
      <c r="J320" s="1"/>
      <c r="K320" s="1"/>
      <c r="L320" s="1"/>
    </row>
    <row r="321" spans="8:12" ht="12.75">
      <c r="H321" s="1"/>
      <c r="I321" s="1"/>
      <c r="J321" s="1"/>
      <c r="K321" s="1"/>
      <c r="L321" s="1"/>
    </row>
    <row r="322" spans="8:12" ht="12.75">
      <c r="H322" s="1"/>
      <c r="I322" s="1"/>
      <c r="J322" s="1"/>
      <c r="K322" s="1"/>
      <c r="L322" s="1"/>
    </row>
    <row r="323" spans="8:12" ht="12.75">
      <c r="H323" s="1"/>
      <c r="I323" s="1"/>
      <c r="J323" s="1"/>
      <c r="K323" s="1"/>
      <c r="L323" s="1"/>
    </row>
    <row r="324" spans="8:12" ht="12.75">
      <c r="H324" s="1"/>
      <c r="I324" s="1"/>
      <c r="J324" s="1"/>
      <c r="K324" s="1"/>
      <c r="L324" s="1"/>
    </row>
    <row r="325" spans="8:12" ht="12.75">
      <c r="H325" s="1"/>
      <c r="I325" s="1"/>
      <c r="J325" s="1"/>
      <c r="K325" s="1"/>
      <c r="L325" s="1"/>
    </row>
    <row r="326" spans="8:12" ht="12.75">
      <c r="H326" s="1"/>
      <c r="I326" s="1"/>
      <c r="J326" s="1"/>
      <c r="K326" s="1"/>
      <c r="L326" s="1"/>
    </row>
    <row r="327" spans="8:12" ht="12.75">
      <c r="H327" s="1"/>
      <c r="I327" s="1"/>
      <c r="J327" s="1"/>
      <c r="K327" s="1"/>
      <c r="L327" s="1"/>
    </row>
    <row r="328" spans="8:12" ht="12.75">
      <c r="H328" s="1"/>
      <c r="I328" s="1"/>
      <c r="J328" s="1"/>
      <c r="K328" s="1"/>
      <c r="L328" s="1"/>
    </row>
    <row r="329" spans="8:12" ht="12.75">
      <c r="H329" s="1"/>
      <c r="I329" s="1"/>
      <c r="J329" s="1"/>
      <c r="K329" s="1"/>
      <c r="L329" s="1"/>
    </row>
    <row r="330" spans="8:12" ht="12.75">
      <c r="H330" s="1"/>
      <c r="I330" s="1"/>
      <c r="J330" s="1"/>
      <c r="K330" s="1"/>
      <c r="L330" s="1"/>
    </row>
    <row r="331" spans="8:12" ht="12.75">
      <c r="H331" s="1"/>
      <c r="I331" s="1"/>
      <c r="J331" s="1"/>
      <c r="K331" s="1"/>
      <c r="L331" s="1"/>
    </row>
    <row r="332" spans="8:12" ht="12.75">
      <c r="H332" s="1"/>
      <c r="I332" s="1"/>
      <c r="J332" s="1"/>
      <c r="K332" s="1"/>
      <c r="L332" s="1"/>
    </row>
    <row r="333" spans="8:12" ht="12.75">
      <c r="H333" s="1"/>
      <c r="I333" s="1"/>
      <c r="J333" s="1"/>
      <c r="K333" s="1"/>
      <c r="L333" s="1"/>
    </row>
    <row r="334" spans="8:12" ht="12.75">
      <c r="H334" s="1"/>
      <c r="I334" s="1"/>
      <c r="J334" s="1"/>
      <c r="K334" s="1"/>
      <c r="L334" s="1"/>
    </row>
    <row r="335" spans="8:12" ht="12.75">
      <c r="H335" s="1"/>
      <c r="I335" s="1"/>
      <c r="J335" s="1"/>
      <c r="K335" s="1"/>
      <c r="L335" s="1"/>
    </row>
    <row r="336" spans="8:12" ht="12.75">
      <c r="H336" s="1"/>
      <c r="I336" s="1"/>
      <c r="J336" s="1"/>
      <c r="K336" s="1"/>
      <c r="L336" s="1"/>
    </row>
    <row r="337" spans="8:12" ht="12.75">
      <c r="H337" s="1"/>
      <c r="I337" s="1"/>
      <c r="J337" s="1"/>
      <c r="K337" s="1"/>
      <c r="L337" s="1"/>
    </row>
    <row r="338" spans="8:12" ht="12.75">
      <c r="H338" s="1"/>
      <c r="I338" s="1"/>
      <c r="J338" s="1"/>
      <c r="K338" s="1"/>
      <c r="L338" s="1"/>
    </row>
    <row r="339" spans="8:12" ht="12.75">
      <c r="H339" s="1"/>
      <c r="I339" s="1"/>
      <c r="J339" s="1"/>
      <c r="K339" s="1"/>
      <c r="L339" s="1"/>
    </row>
    <row r="340" spans="8:12" ht="12.75">
      <c r="H340" s="1"/>
      <c r="I340" s="1"/>
      <c r="J340" s="1"/>
      <c r="K340" s="1"/>
      <c r="L340" s="1"/>
    </row>
    <row r="341" spans="8:12" ht="12.75">
      <c r="H341" s="1"/>
      <c r="I341" s="1"/>
      <c r="J341" s="1"/>
      <c r="K341" s="1"/>
      <c r="L341" s="1"/>
    </row>
    <row r="342" spans="8:12" ht="12.75">
      <c r="H342" s="1"/>
      <c r="I342" s="1"/>
      <c r="J342" s="1"/>
      <c r="K342" s="1"/>
      <c r="L342" s="1"/>
    </row>
    <row r="343" spans="8:12" ht="12.75">
      <c r="H343" s="1"/>
      <c r="I343" s="1"/>
      <c r="J343" s="1"/>
      <c r="K343" s="1"/>
      <c r="L343" s="1"/>
    </row>
    <row r="344" spans="8:12" ht="12.75">
      <c r="H344" s="1"/>
      <c r="I344" s="1"/>
      <c r="J344" s="1"/>
      <c r="K344" s="1"/>
      <c r="L344" s="1"/>
    </row>
    <row r="345" spans="8:12" ht="12.75">
      <c r="H345" s="1"/>
      <c r="I345" s="1"/>
      <c r="J345" s="1"/>
      <c r="K345" s="1"/>
      <c r="L345" s="1"/>
    </row>
    <row r="346" spans="8:12" ht="12.75">
      <c r="H346" s="1"/>
      <c r="I346" s="1"/>
      <c r="J346" s="1"/>
      <c r="K346" s="1"/>
      <c r="L346" s="1"/>
    </row>
    <row r="347" spans="8:12" ht="12.75">
      <c r="H347" s="1"/>
      <c r="I347" s="1"/>
      <c r="J347" s="1"/>
      <c r="K347" s="1"/>
      <c r="L347" s="1"/>
    </row>
    <row r="348" spans="8:12" ht="12.75">
      <c r="H348" s="1"/>
      <c r="I348" s="1"/>
      <c r="J348" s="1"/>
      <c r="K348" s="1"/>
      <c r="L348" s="1"/>
    </row>
    <row r="349" spans="8:12" ht="12.75">
      <c r="H349" s="1"/>
      <c r="I349" s="1"/>
      <c r="J349" s="1"/>
      <c r="K349" s="1"/>
      <c r="L349" s="1"/>
    </row>
    <row r="350" spans="8:12" ht="12.75">
      <c r="H350" s="1"/>
      <c r="I350" s="1"/>
      <c r="J350" s="1"/>
      <c r="K350" s="1"/>
      <c r="L350" s="1"/>
    </row>
    <row r="351" spans="8:12" ht="12.75">
      <c r="H351" s="1"/>
      <c r="I351" s="1"/>
      <c r="J351" s="1"/>
      <c r="K351" s="1"/>
      <c r="L351" s="1"/>
    </row>
    <row r="352" spans="8:12" ht="12.75">
      <c r="H352" s="1"/>
      <c r="I352" s="1"/>
      <c r="J352" s="1"/>
      <c r="K352" s="1"/>
      <c r="L352" s="1"/>
    </row>
    <row r="353" spans="8:12" ht="12.75">
      <c r="H353" s="1"/>
      <c r="I353" s="1"/>
      <c r="J353" s="1"/>
      <c r="K353" s="1"/>
      <c r="L353" s="1"/>
    </row>
    <row r="354" spans="8:12" ht="12.75">
      <c r="H354" s="1"/>
      <c r="I354" s="1"/>
      <c r="J354" s="1"/>
      <c r="K354" s="1"/>
      <c r="L354" s="1"/>
    </row>
    <row r="355" spans="8:12" ht="12.75">
      <c r="H355" s="1"/>
      <c r="I355" s="1"/>
      <c r="J355" s="1"/>
      <c r="K355" s="1"/>
      <c r="L355" s="1"/>
    </row>
    <row r="356" spans="8:12" ht="12.75">
      <c r="H356" s="1"/>
      <c r="I356" s="1"/>
      <c r="J356" s="1"/>
      <c r="K356" s="1"/>
      <c r="L356" s="1"/>
    </row>
    <row r="357" spans="8:12" ht="12.75">
      <c r="H357" s="1"/>
      <c r="I357" s="1"/>
      <c r="J357" s="1"/>
      <c r="K357" s="1"/>
      <c r="L357" s="1"/>
    </row>
    <row r="358" spans="8:12" ht="12.75">
      <c r="H358" s="1"/>
      <c r="I358" s="1"/>
      <c r="J358" s="1"/>
      <c r="K358" s="1"/>
      <c r="L358" s="1"/>
    </row>
    <row r="359" spans="8:12" ht="12.75">
      <c r="H359" s="1"/>
      <c r="I359" s="1"/>
      <c r="J359" s="1"/>
      <c r="K359" s="1"/>
      <c r="L359" s="1"/>
    </row>
    <row r="360" spans="8:12" ht="12.75">
      <c r="H360" s="1"/>
      <c r="I360" s="1"/>
      <c r="J360" s="1"/>
      <c r="K360" s="1"/>
      <c r="L360" s="1"/>
    </row>
    <row r="361" spans="8:12" ht="12.75">
      <c r="H361" s="1"/>
      <c r="I361" s="1"/>
      <c r="J361" s="1"/>
      <c r="K361" s="1"/>
      <c r="L361" s="1"/>
    </row>
    <row r="362" spans="8:12" ht="12.75">
      <c r="H362" s="1"/>
      <c r="I362" s="1"/>
      <c r="J362" s="1"/>
      <c r="K362" s="1"/>
      <c r="L362" s="1"/>
    </row>
    <row r="363" spans="8:12" ht="12.75">
      <c r="H363" s="1"/>
      <c r="I363" s="1"/>
      <c r="J363" s="1"/>
      <c r="K363" s="1"/>
      <c r="L363" s="1"/>
    </row>
    <row r="364" spans="8:12" ht="12.75">
      <c r="H364" s="1"/>
      <c r="I364" s="1"/>
      <c r="J364" s="1"/>
      <c r="K364" s="1"/>
      <c r="L364" s="1"/>
    </row>
    <row r="365" spans="8:12" ht="12.75">
      <c r="H365" s="1"/>
      <c r="I365" s="1"/>
      <c r="J365" s="1"/>
      <c r="K365" s="1"/>
      <c r="L365" s="1"/>
    </row>
    <row r="366" spans="8:12" ht="12.75">
      <c r="H366" s="1"/>
      <c r="I366" s="1"/>
      <c r="J366" s="1"/>
      <c r="K366" s="1"/>
      <c r="L366" s="1"/>
    </row>
    <row r="367" spans="8:12" ht="12.75">
      <c r="H367" s="1"/>
      <c r="I367" s="1"/>
      <c r="J367" s="1"/>
      <c r="K367" s="1"/>
      <c r="L367" s="1"/>
    </row>
  </sheetData>
  <sheetProtection sheet="1" objects="1" scenarios="1"/>
  <mergeCells count="21">
    <mergeCell ref="K5:N5"/>
    <mergeCell ref="I7:N7"/>
    <mergeCell ref="A11:B11"/>
    <mergeCell ref="A12:B12"/>
    <mergeCell ref="A2:G2"/>
    <mergeCell ref="A13:B13"/>
    <mergeCell ref="A33:C33"/>
    <mergeCell ref="H1:I1"/>
    <mergeCell ref="H2:I2"/>
    <mergeCell ref="H3:I3"/>
    <mergeCell ref="H5:I5"/>
    <mergeCell ref="H4:I4"/>
    <mergeCell ref="I24:N24"/>
    <mergeCell ref="A16:B16"/>
    <mergeCell ref="I36:K36"/>
    <mergeCell ref="C34:F34"/>
    <mergeCell ref="C35:F35"/>
    <mergeCell ref="A7:G7"/>
    <mergeCell ref="A14:B14"/>
    <mergeCell ref="A19:H19"/>
    <mergeCell ref="A27:H2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ProxultMap1A.xls</dc:title>
  <dc:subject/>
  <dc:creator>M.J. van der  Burg</dc:creator>
  <cp:keywords/>
  <dc:description/>
  <cp:lastModifiedBy>HIGMAN</cp:lastModifiedBy>
  <cp:lastPrinted>2001-12-03T14:02:43Z</cp:lastPrinted>
  <dcterms:created xsi:type="dcterms:W3CDTF">1999-11-21T16:38:15Z</dcterms:created>
  <dcterms:modified xsi:type="dcterms:W3CDTF">2003-07-09T06:36:24Z</dcterms:modified>
  <cp:category/>
  <cp:version/>
  <cp:contentType/>
  <cp:contentStatus/>
</cp:coreProperties>
</file>